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chelleHonsberger\Downloads\"/>
    </mc:Choice>
  </mc:AlternateContent>
  <xr:revisionPtr revIDLastSave="0" documentId="8_{541F049C-33DE-4854-B745-EB1A5739DE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pense Form" sheetId="1" r:id="rId1"/>
    <sheet name="Departments" sheetId="4" state="hidden" r:id="rId2"/>
    <sheet name="Eligible Expense Calculator" sheetId="6" r:id="rId3"/>
  </sheets>
  <definedNames>
    <definedName name="checker">'Expense Form'!$C$13:$C$32</definedName>
    <definedName name="Date_Regex_Checker">'Expense Form'!#REF!</definedName>
    <definedName name="_xlnm.Print_Area" localSheetId="1">Departments!$A$1:$B$2</definedName>
    <definedName name="_xlnm.Print_Area" localSheetId="0">'Expense Form'!$A$1:$N$44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6" l="1"/>
  <c r="J13" i="1"/>
  <c r="K13" i="1" s="1"/>
  <c r="J14" i="1"/>
  <c r="K14" i="1" s="1"/>
  <c r="J15" i="1"/>
  <c r="K15" i="1" s="1"/>
  <c r="J16" i="1"/>
  <c r="K16" i="1" s="1"/>
  <c r="J17" i="1"/>
  <c r="K17" i="1" s="1"/>
  <c r="J18" i="1"/>
  <c r="K18" i="1" s="1"/>
  <c r="J19" i="1"/>
  <c r="K19" i="1" s="1"/>
  <c r="J20" i="1"/>
  <c r="K20" i="1" s="1"/>
  <c r="J21" i="1"/>
  <c r="K21" i="1" s="1"/>
  <c r="J22" i="1"/>
  <c r="K22" i="1" s="1"/>
  <c r="J23" i="1"/>
  <c r="K23" i="1" s="1"/>
  <c r="J24" i="1"/>
  <c r="K24" i="1" s="1"/>
  <c r="J25" i="1"/>
  <c r="K25" i="1" s="1"/>
  <c r="J26" i="1"/>
  <c r="K26" i="1" s="1"/>
  <c r="J27" i="1"/>
  <c r="K27" i="1" s="1"/>
  <c r="J28" i="1"/>
  <c r="K28" i="1" s="1"/>
  <c r="J29" i="1"/>
  <c r="K29" i="1" s="1"/>
  <c r="J30" i="1"/>
  <c r="K30" i="1" s="1"/>
  <c r="J31" i="1"/>
  <c r="K31" i="1" s="1"/>
  <c r="J32" i="1"/>
  <c r="K32" i="1" s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L26" i="1" l="1"/>
  <c r="L25" i="1"/>
  <c r="L24" i="1"/>
  <c r="L23" i="1"/>
  <c r="L22" i="1"/>
  <c r="L21" i="1"/>
  <c r="L20" i="1"/>
  <c r="L19" i="1"/>
  <c r="L32" i="1"/>
  <c r="L18" i="1"/>
  <c r="L31" i="1"/>
  <c r="L17" i="1"/>
  <c r="L30" i="1"/>
  <c r="L16" i="1"/>
  <c r="L29" i="1"/>
  <c r="L15" i="1"/>
  <c r="L28" i="1"/>
  <c r="L14" i="1"/>
  <c r="L27" i="1"/>
  <c r="L13" i="1"/>
  <c r="D14" i="6"/>
  <c r="M14" i="1" l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13" i="1" l="1"/>
  <c r="D16" i="6"/>
  <c r="D15" i="6"/>
  <c r="D13" i="6"/>
  <c r="C15" i="6"/>
  <c r="C14" i="6"/>
  <c r="C13" i="6"/>
  <c r="C12" i="6"/>
  <c r="E12" i="6" s="1"/>
  <c r="C11" i="6"/>
  <c r="E11" i="6" s="1"/>
  <c r="L33" i="1" l="1"/>
  <c r="E13" i="6"/>
  <c r="E16" i="6"/>
  <c r="E14" i="6"/>
  <c r="E15" i="6"/>
  <c r="E18" i="6" l="1"/>
  <c r="E17" i="6"/>
  <c r="E19" i="6" l="1"/>
  <c r="C3" i="4" l="1"/>
  <c r="C4" i="4"/>
  <c r="C5" i="4"/>
  <c r="C6" i="4"/>
  <c r="C7" i="4"/>
  <c r="C8" i="4"/>
  <c r="C9" i="4"/>
  <c r="C2" i="4"/>
  <c r="F33" i="1"/>
  <c r="M33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<sst xmlns="http://schemas.openxmlformats.org/spreadsheetml/2006/main" count="90" uniqueCount="85">
  <si>
    <t>EXPENSE REIMBURSEMENT FORM</t>
  </si>
  <si>
    <t>Payable to:</t>
  </si>
  <si>
    <t>Purpose/Event:</t>
  </si>
  <si>
    <t xml:space="preserve">Email address: </t>
  </si>
  <si>
    <t>Date of Event (YYYY-MM-DD):</t>
  </si>
  <si>
    <t>Please ensure that you only fill in eligible expenses according to TFRI's travel policy. To help identify and remove ineligible expenses, please utilize the calculator provided in the subsequent tab.</t>
  </si>
  <si>
    <t>Updated Travel Policy with meal rates, kilometric rates, and eligible expenditures can be found under "Policies" here:</t>
  </si>
  <si>
    <t>TFRI Travel Policy</t>
  </si>
  <si>
    <t>Finance Use Only</t>
  </si>
  <si>
    <t>Staff Only</t>
  </si>
  <si>
    <t>Date
(YYYY-MM-DD)</t>
  </si>
  <si>
    <t>Expense Type</t>
  </si>
  <si>
    <t>Vendor &amp; Description</t>
  </si>
  <si>
    <t>Total Claim
Amount</t>
  </si>
  <si>
    <t>GST/HST</t>
  </si>
  <si>
    <t>Tips Paid</t>
  </si>
  <si>
    <r>
      <t xml:space="preserve">Province of 
Expense
</t>
    </r>
    <r>
      <rPr>
        <b/>
        <i/>
        <sz val="10"/>
        <rFont val="Calibri"/>
        <family val="2"/>
        <scheme val="minor"/>
      </rPr>
      <t>(Leave blank if no tax paid)</t>
    </r>
  </si>
  <si>
    <t>Tax Rate</t>
  </si>
  <si>
    <t xml:space="preserve">Total GST </t>
  </si>
  <si>
    <t>GST
Rebate</t>
  </si>
  <si>
    <t>Net
Expense</t>
  </si>
  <si>
    <t>Department</t>
  </si>
  <si>
    <t>Total Claim</t>
  </si>
  <si>
    <t>Claimant Banking Info for EFT</t>
  </si>
  <si>
    <t>Bank Name:</t>
  </si>
  <si>
    <t>Claimant Signature</t>
  </si>
  <si>
    <t>Date:</t>
  </si>
  <si>
    <t>Bank No:</t>
  </si>
  <si>
    <t>Transit No:</t>
  </si>
  <si>
    <t>Account No:</t>
  </si>
  <si>
    <t>(not required if already on file)</t>
  </si>
  <si>
    <t>Approver Signature</t>
  </si>
  <si>
    <t>PLEASE ALSO ATTACH A VOID CHEQUE/DIRECT DEPOSIT FORM TO YOUR SUBMISSION</t>
  </si>
  <si>
    <t xml:space="preserve">Submit signed form, all receipts, and void cheque to accounting@tfri.ca </t>
  </si>
  <si>
    <t>Department ID</t>
  </si>
  <si>
    <t>Description</t>
  </si>
  <si>
    <t>Province</t>
  </si>
  <si>
    <t xml:space="preserve">Admin </t>
  </si>
  <si>
    <t>AB</t>
  </si>
  <si>
    <t>IT</t>
  </si>
  <si>
    <t>NWT</t>
  </si>
  <si>
    <t>Finance</t>
  </si>
  <si>
    <t>NU</t>
  </si>
  <si>
    <t>Communications</t>
  </si>
  <si>
    <t>YT</t>
  </si>
  <si>
    <t>Human Resources</t>
  </si>
  <si>
    <t>SK</t>
  </si>
  <si>
    <t>TFF Research Projects</t>
  </si>
  <si>
    <t>BC</t>
  </si>
  <si>
    <t>MOHCCN Phase 2</t>
  </si>
  <si>
    <t>MB</t>
  </si>
  <si>
    <t>Digital Health and Discovery Platform (DHDP)</t>
  </si>
  <si>
    <t>ON</t>
  </si>
  <si>
    <t>QC</t>
  </si>
  <si>
    <t>NB</t>
  </si>
  <si>
    <t>Expense Types</t>
  </si>
  <si>
    <t>NS</t>
  </si>
  <si>
    <t>Parking</t>
  </si>
  <si>
    <t>NL</t>
  </si>
  <si>
    <t>Mileage</t>
  </si>
  <si>
    <t>PE</t>
  </si>
  <si>
    <t>Uber/Taxi</t>
  </si>
  <si>
    <t>Meals</t>
  </si>
  <si>
    <t>Transit</t>
  </si>
  <si>
    <t>Airfare</t>
  </si>
  <si>
    <t>Hotels</t>
  </si>
  <si>
    <t>Other</t>
  </si>
  <si>
    <t>Eligible Expenses Calculator</t>
  </si>
  <si>
    <t>Eligible expenses (before tax and tips)
eg. Food</t>
  </si>
  <si>
    <t>Ineligible expenses (before tax and tips)
eg. Liquor</t>
  </si>
  <si>
    <t>Tip Total</t>
  </si>
  <si>
    <t>Tax Total</t>
  </si>
  <si>
    <t>Liquor Tax (if applicable)</t>
  </si>
  <si>
    <t>Reduce meal expense line items (liquor)</t>
  </si>
  <si>
    <t>Category</t>
  </si>
  <si>
    <t>Base</t>
  </si>
  <si>
    <t>Rate</t>
  </si>
  <si>
    <t>SubTotal</t>
  </si>
  <si>
    <t>Eligible</t>
  </si>
  <si>
    <t>Ineligible</t>
  </si>
  <si>
    <t>Eligible Tax</t>
  </si>
  <si>
    <t>Ineligible Tax</t>
  </si>
  <si>
    <t>Tip Eligible</t>
  </si>
  <si>
    <t>Tip Ineligible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</si>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</sst>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3" formatCode="_(* #,##0.00_);_(* \(#,##0.00\);_(* &quot;-&quot;??_);_(@_)"/>
    <numFmt numFmtId="164" formatCode="_-* #,##0.00_-;\-* #,##0.00_-;_-* &quot;-&quot;??_-;_-@_-"/>
    <numFmt numFmtId="165" formatCode="m/d/yyyy;@"/>
    <numFmt numFmtId="166" formatCode="[$-409]d/mmm/yy;@"/>
    <numFmt numFmtId="167" formatCode="0.000%"/>
    <numFmt numFmtId="168" formatCode="[$-409]mmmm\ d\,\ yyyy;@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24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28"/>
      <name val="Rigid Square"/>
      <family val="2"/>
    </font>
    <font>
      <b/>
      <sz val="28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206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8" applyNumberFormat="0" applyAlignment="0" applyProtection="0"/>
    <xf numFmtId="0" fontId="5" fillId="28" borderId="19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20" applyNumberFormat="0" applyFill="0" applyAlignment="0" applyProtection="0"/>
    <xf numFmtId="0" fontId="9" fillId="0" borderId="21" applyNumberFormat="0" applyFill="0" applyAlignment="0" applyProtection="0"/>
    <xf numFmtId="0" fontId="10" fillId="0" borderId="22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8" applyNumberFormat="0" applyAlignment="0" applyProtection="0"/>
    <xf numFmtId="0" fontId="12" fillId="0" borderId="23" applyNumberFormat="0" applyFill="0" applyAlignment="0" applyProtection="0"/>
    <xf numFmtId="0" fontId="13" fillId="31" borderId="0" applyNumberFormat="0" applyBorder="0" applyAlignment="0" applyProtection="0"/>
    <xf numFmtId="0" fontId="1" fillId="32" borderId="24" applyNumberFormat="0" applyFont="0" applyAlignment="0" applyProtection="0"/>
    <xf numFmtId="0" fontId="14" fillId="27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26" applyNumberFormat="0" applyFill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right"/>
    </xf>
    <xf numFmtId="7" fontId="18" fillId="0" borderId="0" xfId="0" applyNumberFormat="1" applyFont="1"/>
    <xf numFmtId="0" fontId="20" fillId="0" borderId="0" xfId="0" applyFont="1"/>
    <xf numFmtId="0" fontId="18" fillId="0" borderId="12" xfId="0" applyFont="1" applyBorder="1"/>
    <xf numFmtId="0" fontId="0" fillId="0" borderId="0" xfId="0" applyAlignment="1">
      <alignment horizontal="center"/>
    </xf>
    <xf numFmtId="0" fontId="16" fillId="0" borderId="9" xfId="0" applyFont="1" applyBorder="1" applyAlignment="1">
      <alignment horizontal="center"/>
    </xf>
    <xf numFmtId="0" fontId="18" fillId="0" borderId="0" xfId="0" applyFont="1" applyAlignment="1">
      <alignment horizontal="center"/>
    </xf>
    <xf numFmtId="43" fontId="18" fillId="0" borderId="0" xfId="28" applyFont="1" applyFill="1" applyBorder="1" applyAlignment="1"/>
    <xf numFmtId="0" fontId="16" fillId="33" borderId="12" xfId="0" applyFont="1" applyFill="1" applyBorder="1" applyAlignment="1">
      <alignment horizontal="center"/>
    </xf>
    <xf numFmtId="0" fontId="22" fillId="0" borderId="0" xfId="0" applyFont="1" applyAlignment="1">
      <alignment vertical="center"/>
    </xf>
    <xf numFmtId="0" fontId="18" fillId="0" borderId="13" xfId="0" applyFont="1" applyBorder="1"/>
    <xf numFmtId="0" fontId="20" fillId="0" borderId="1" xfId="0" applyFont="1" applyBorder="1"/>
    <xf numFmtId="0" fontId="20" fillId="0" borderId="3" xfId="0" applyFont="1" applyBorder="1"/>
    <xf numFmtId="0" fontId="18" fillId="0" borderId="4" xfId="0" applyFont="1" applyBorder="1"/>
    <xf numFmtId="0" fontId="21" fillId="0" borderId="27" xfId="0" applyFont="1" applyBorder="1"/>
    <xf numFmtId="0" fontId="21" fillId="0" borderId="28" xfId="0" applyFont="1" applyBorder="1"/>
    <xf numFmtId="0" fontId="18" fillId="0" borderId="7" xfId="0" applyFont="1" applyBorder="1"/>
    <xf numFmtId="0" fontId="18" fillId="0" borderId="10" xfId="0" applyFont="1" applyBorder="1"/>
    <xf numFmtId="15" fontId="18" fillId="0" borderId="0" xfId="0" applyNumberFormat="1" applyFont="1" applyAlignment="1">
      <alignment horizontal="left"/>
    </xf>
    <xf numFmtId="0" fontId="20" fillId="0" borderId="6" xfId="0" applyFont="1" applyBorder="1"/>
    <xf numFmtId="0" fontId="18" fillId="0" borderId="9" xfId="0" applyFont="1" applyBorder="1"/>
    <xf numFmtId="1" fontId="18" fillId="35" borderId="5" xfId="28" applyNumberFormat="1" applyFont="1" applyFill="1" applyBorder="1"/>
    <xf numFmtId="1" fontId="18" fillId="35" borderId="2" xfId="28" applyNumberFormat="1" applyFont="1" applyFill="1" applyBorder="1"/>
    <xf numFmtId="1" fontId="18" fillId="35" borderId="8" xfId="28" applyNumberFormat="1" applyFont="1" applyFill="1" applyBorder="1"/>
    <xf numFmtId="166" fontId="18" fillId="0" borderId="0" xfId="0" applyNumberFormat="1" applyFont="1"/>
    <xf numFmtId="43" fontId="0" fillId="0" borderId="12" xfId="28" applyFont="1" applyFill="1" applyBorder="1"/>
    <xf numFmtId="43" fontId="0" fillId="0" borderId="0" xfId="28" applyFont="1" applyFill="1" applyBorder="1"/>
    <xf numFmtId="43" fontId="0" fillId="0" borderId="0" xfId="28" applyFont="1" applyFill="1"/>
    <xf numFmtId="43" fontId="0" fillId="0" borderId="13" xfId="28" applyFont="1" applyFill="1" applyBorder="1"/>
    <xf numFmtId="43" fontId="0" fillId="0" borderId="0" xfId="28" applyFont="1" applyFill="1" applyBorder="1" applyAlignment="1">
      <alignment vertical="top"/>
    </xf>
    <xf numFmtId="43" fontId="0" fillId="0" borderId="0" xfId="28" applyFont="1"/>
    <xf numFmtId="0" fontId="16" fillId="0" borderId="32" xfId="0" applyFont="1" applyBorder="1"/>
    <xf numFmtId="0" fontId="16" fillId="0" borderId="12" xfId="0" applyFont="1" applyBorder="1"/>
    <xf numFmtId="0" fontId="16" fillId="0" borderId="27" xfId="0" applyFont="1" applyBorder="1"/>
    <xf numFmtId="0" fontId="16" fillId="0" borderId="4" xfId="0" applyFont="1" applyBorder="1"/>
    <xf numFmtId="43" fontId="0" fillId="0" borderId="0" xfId="28" applyFont="1" applyBorder="1"/>
    <xf numFmtId="164" fontId="0" fillId="0" borderId="11" xfId="0" applyNumberFormat="1" applyBorder="1"/>
    <xf numFmtId="0" fontId="16" fillId="36" borderId="4" xfId="0" applyFont="1" applyFill="1" applyBorder="1"/>
    <xf numFmtId="43" fontId="0" fillId="36" borderId="0" xfId="28" applyFont="1" applyFill="1" applyBorder="1"/>
    <xf numFmtId="164" fontId="0" fillId="36" borderId="11" xfId="0" applyNumberFormat="1" applyFill="1" applyBorder="1"/>
    <xf numFmtId="0" fontId="16" fillId="36" borderId="32" xfId="0" applyFont="1" applyFill="1" applyBorder="1"/>
    <xf numFmtId="43" fontId="0" fillId="36" borderId="12" xfId="28" applyFont="1" applyFill="1" applyBorder="1"/>
    <xf numFmtId="164" fontId="0" fillId="36" borderId="27" xfId="0" applyNumberFormat="1" applyFill="1" applyBorder="1"/>
    <xf numFmtId="0" fontId="16" fillId="0" borderId="7" xfId="0" applyFont="1" applyBorder="1"/>
    <xf numFmtId="0" fontId="0" fillId="0" borderId="9" xfId="0" applyBorder="1"/>
    <xf numFmtId="164" fontId="16" fillId="0" borderId="10" xfId="0" applyNumberFormat="1" applyFont="1" applyBorder="1"/>
    <xf numFmtId="0" fontId="16" fillId="35" borderId="0" xfId="0" applyFont="1" applyFill="1"/>
    <xf numFmtId="164" fontId="16" fillId="35" borderId="0" xfId="0" applyNumberFormat="1" applyFont="1" applyFill="1"/>
    <xf numFmtId="164" fontId="0" fillId="0" borderId="0" xfId="0" applyNumberFormat="1"/>
    <xf numFmtId="0" fontId="16" fillId="35" borderId="29" xfId="0" applyFont="1" applyFill="1" applyBorder="1"/>
    <xf numFmtId="0" fontId="16" fillId="35" borderId="30" xfId="0" applyFont="1" applyFill="1" applyBorder="1"/>
    <xf numFmtId="0" fontId="16" fillId="35" borderId="31" xfId="0" applyFont="1" applyFill="1" applyBorder="1"/>
    <xf numFmtId="14" fontId="0" fillId="0" borderId="0" xfId="28" applyNumberFormat="1" applyFont="1" applyFill="1" applyBorder="1" applyAlignment="1">
      <alignment vertical="top" wrapText="1"/>
    </xf>
    <xf numFmtId="0" fontId="24" fillId="0" borderId="0" xfId="0" applyFont="1"/>
    <xf numFmtId="0" fontId="23" fillId="0" borderId="0" xfId="0" applyFont="1" applyAlignment="1">
      <alignment horizontal="left"/>
    </xf>
    <xf numFmtId="9" fontId="0" fillId="0" borderId="0" xfId="0" applyNumberFormat="1"/>
    <xf numFmtId="0" fontId="20" fillId="35" borderId="14" xfId="0" applyFont="1" applyFill="1" applyBorder="1" applyAlignment="1">
      <alignment horizontal="center"/>
    </xf>
    <xf numFmtId="0" fontId="27" fillId="0" borderId="0" xfId="0" applyFont="1"/>
    <xf numFmtId="0" fontId="28" fillId="0" borderId="0" xfId="0" applyFont="1" applyAlignment="1">
      <alignment horizontal="right"/>
    </xf>
    <xf numFmtId="0" fontId="28" fillId="0" borderId="0" xfId="0" applyFont="1"/>
    <xf numFmtId="2" fontId="18" fillId="34" borderId="0" xfId="28" applyNumberFormat="1" applyFont="1" applyFill="1" applyBorder="1" applyProtection="1"/>
    <xf numFmtId="2" fontId="18" fillId="34" borderId="2" xfId="28" applyNumberFormat="1" applyFont="1" applyFill="1" applyBorder="1" applyProtection="1"/>
    <xf numFmtId="2" fontId="18" fillId="34" borderId="5" xfId="28" applyNumberFormat="1" applyFont="1" applyFill="1" applyBorder="1" applyProtection="1"/>
    <xf numFmtId="2" fontId="18" fillId="34" borderId="8" xfId="28" applyNumberFormat="1" applyFont="1" applyFill="1" applyBorder="1" applyProtection="1"/>
    <xf numFmtId="43" fontId="18" fillId="0" borderId="8" xfId="28" applyFont="1" applyFill="1" applyBorder="1" applyAlignment="1" applyProtection="1"/>
    <xf numFmtId="43" fontId="18" fillId="34" borderId="14" xfId="28" applyFont="1" applyFill="1" applyBorder="1" applyAlignment="1" applyProtection="1"/>
    <xf numFmtId="165" fontId="27" fillId="37" borderId="0" xfId="0" applyNumberFormat="1" applyFont="1" applyFill="1" applyAlignment="1" applyProtection="1">
      <alignment horizontal="center"/>
      <protection locked="0"/>
    </xf>
    <xf numFmtId="0" fontId="18" fillId="0" borderId="0" xfId="0" applyFont="1" applyAlignment="1" applyProtection="1">
      <alignment horizontal="left"/>
      <protection locked="0"/>
    </xf>
    <xf numFmtId="43" fontId="18" fillId="0" borderId="5" xfId="28" applyFont="1" applyFill="1" applyBorder="1" applyProtection="1">
      <protection locked="0"/>
    </xf>
    <xf numFmtId="2" fontId="18" fillId="0" borderId="5" xfId="28" applyNumberFormat="1" applyFont="1" applyFill="1" applyBorder="1" applyProtection="1">
      <protection locked="0"/>
    </xf>
    <xf numFmtId="43" fontId="18" fillId="0" borderId="8" xfId="28" applyFont="1" applyFill="1" applyBorder="1" applyProtection="1">
      <protection locked="0"/>
    </xf>
    <xf numFmtId="2" fontId="18" fillId="0" borderId="8" xfId="28" applyNumberFormat="1" applyFont="1" applyFill="1" applyBorder="1" applyProtection="1">
      <protection locked="0"/>
    </xf>
    <xf numFmtId="167" fontId="0" fillId="0" borderId="0" xfId="0" applyNumberFormat="1"/>
    <xf numFmtId="43" fontId="18" fillId="34" borderId="8" xfId="28" applyFont="1" applyFill="1" applyBorder="1" applyProtection="1"/>
    <xf numFmtId="0" fontId="18" fillId="0" borderId="2" xfId="0" applyFont="1" applyBorder="1" applyAlignment="1" applyProtection="1">
      <alignment horizontal="left"/>
      <protection locked="0"/>
    </xf>
    <xf numFmtId="0" fontId="18" fillId="0" borderId="5" xfId="0" applyFont="1" applyBorder="1" applyAlignment="1" applyProtection="1">
      <alignment horizontal="left"/>
      <protection locked="0"/>
    </xf>
    <xf numFmtId="0" fontId="20" fillId="0" borderId="5" xfId="0" applyFont="1" applyBorder="1" applyAlignment="1" applyProtection="1">
      <alignment horizontal="right"/>
      <protection locked="0"/>
    </xf>
    <xf numFmtId="0" fontId="20" fillId="0" borderId="8" xfId="0" applyFont="1" applyBorder="1" applyAlignment="1" applyProtection="1">
      <alignment horizontal="right"/>
      <protection locked="0"/>
    </xf>
    <xf numFmtId="43" fontId="18" fillId="34" borderId="2" xfId="28" applyFont="1" applyFill="1" applyBorder="1" applyProtection="1"/>
    <xf numFmtId="43" fontId="18" fillId="34" borderId="5" xfId="28" applyFont="1" applyFill="1" applyBorder="1" applyProtection="1"/>
    <xf numFmtId="49" fontId="18" fillId="0" borderId="5" xfId="0" applyNumberFormat="1" applyFont="1" applyBorder="1" applyAlignment="1" applyProtection="1">
      <alignment horizontal="center"/>
      <protection locked="0"/>
    </xf>
    <xf numFmtId="49" fontId="18" fillId="0" borderId="8" xfId="0" applyNumberFormat="1" applyFont="1" applyBorder="1" applyAlignment="1" applyProtection="1">
      <alignment horizontal="center"/>
      <protection locked="0"/>
    </xf>
    <xf numFmtId="9" fontId="18" fillId="34" borderId="1" xfId="44" applyFont="1" applyFill="1" applyBorder="1" applyProtection="1">
      <protection locked="0"/>
    </xf>
    <xf numFmtId="9" fontId="18" fillId="34" borderId="4" xfId="44" applyFont="1" applyFill="1" applyBorder="1" applyProtection="1">
      <protection locked="0"/>
    </xf>
    <xf numFmtId="9" fontId="18" fillId="34" borderId="7" xfId="44" applyFont="1" applyFill="1" applyBorder="1" applyProtection="1">
      <protection locked="0"/>
    </xf>
    <xf numFmtId="0" fontId="18" fillId="0" borderId="2" xfId="0" applyFont="1" applyBorder="1"/>
    <xf numFmtId="0" fontId="18" fillId="0" borderId="5" xfId="0" applyFont="1" applyBorder="1"/>
    <xf numFmtId="0" fontId="18" fillId="0" borderId="8" xfId="0" applyFont="1" applyBorder="1"/>
    <xf numFmtId="0" fontId="23" fillId="0" borderId="0" xfId="0" applyFont="1"/>
    <xf numFmtId="0" fontId="18" fillId="37" borderId="0" xfId="0" applyFont="1" applyFill="1"/>
    <xf numFmtId="0" fontId="27" fillId="37" borderId="0" xfId="0" applyFont="1" applyFill="1"/>
    <xf numFmtId="0" fontId="18" fillId="37" borderId="0" xfId="0" applyFont="1" applyFill="1" applyAlignment="1">
      <alignment horizontal="center"/>
    </xf>
    <xf numFmtId="0" fontId="22" fillId="37" borderId="0" xfId="0" applyFont="1" applyFill="1" applyAlignment="1">
      <alignment vertical="center"/>
    </xf>
    <xf numFmtId="0" fontId="20" fillId="37" borderId="0" xfId="0" applyFont="1" applyFill="1" applyAlignment="1">
      <alignment horizontal="right"/>
    </xf>
    <xf numFmtId="0" fontId="28" fillId="37" borderId="0" xfId="0" applyFont="1" applyFill="1" applyAlignment="1">
      <alignment horizontal="right"/>
    </xf>
    <xf numFmtId="166" fontId="18" fillId="37" borderId="0" xfId="0" applyNumberFormat="1" applyFont="1" applyFill="1"/>
    <xf numFmtId="0" fontId="23" fillId="37" borderId="0" xfId="0" applyFont="1" applyFill="1" applyAlignment="1">
      <alignment horizontal="left"/>
    </xf>
    <xf numFmtId="0" fontId="29" fillId="37" borderId="0" xfId="0" applyFont="1" applyFill="1" applyAlignment="1">
      <alignment horizontal="left"/>
    </xf>
    <xf numFmtId="0" fontId="18" fillId="37" borderId="12" xfId="0" applyFont="1" applyFill="1" applyBorder="1" applyAlignment="1">
      <alignment horizontal="left"/>
    </xf>
    <xf numFmtId="0" fontId="18" fillId="37" borderId="13" xfId="0" applyFont="1" applyFill="1" applyBorder="1" applyAlignment="1">
      <alignment horizontal="left"/>
    </xf>
    <xf numFmtId="0" fontId="20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9" fontId="20" fillId="34" borderId="6" xfId="0" quotePrefix="1" applyNumberFormat="1" applyFont="1" applyFill="1" applyBorder="1" applyAlignment="1">
      <alignment horizontal="center" vertical="center" wrapText="1"/>
    </xf>
    <xf numFmtId="43" fontId="16" fillId="34" borderId="14" xfId="28" applyFont="1" applyFill="1" applyBorder="1" applyAlignment="1" applyProtection="1">
      <alignment horizontal="center" vertical="center" wrapText="1"/>
    </xf>
    <xf numFmtId="0" fontId="20" fillId="35" borderId="2" xfId="0" applyFont="1" applyFill="1" applyBorder="1" applyAlignment="1">
      <alignment horizontal="center" vertical="center"/>
    </xf>
    <xf numFmtId="0" fontId="28" fillId="39" borderId="0" xfId="0" applyFont="1" applyFill="1" applyAlignment="1">
      <alignment horizontal="center"/>
    </xf>
    <xf numFmtId="0" fontId="23" fillId="37" borderId="7" xfId="0" applyFont="1" applyFill="1" applyBorder="1" applyAlignment="1">
      <alignment vertical="center"/>
    </xf>
    <xf numFmtId="0" fontId="23" fillId="37" borderId="9" xfId="0" applyFont="1" applyFill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8" fillId="37" borderId="9" xfId="0" applyFont="1" applyFill="1" applyBorder="1" applyAlignment="1">
      <alignment vertical="center"/>
    </xf>
    <xf numFmtId="0" fontId="23" fillId="37" borderId="9" xfId="0" applyFont="1" applyFill="1" applyBorder="1" applyAlignment="1">
      <alignment horizontal="right" vertical="center"/>
    </xf>
    <xf numFmtId="0" fontId="32" fillId="37" borderId="9" xfId="43" applyFont="1" applyFill="1" applyBorder="1" applyAlignment="1">
      <alignment horizontal="left" vertical="center"/>
    </xf>
    <xf numFmtId="0" fontId="23" fillId="37" borderId="10" xfId="0" applyFont="1" applyFill="1" applyBorder="1" applyAlignment="1">
      <alignment vertical="center"/>
    </xf>
    <xf numFmtId="0" fontId="18" fillId="0" borderId="12" xfId="0" applyFont="1" applyBorder="1" applyAlignment="1">
      <alignment horizontal="left"/>
    </xf>
    <xf numFmtId="168" fontId="18" fillId="0" borderId="12" xfId="0" applyNumberFormat="1" applyFont="1" applyBorder="1" applyAlignment="1">
      <alignment horizontal="left"/>
    </xf>
    <xf numFmtId="0" fontId="31" fillId="39" borderId="1" xfId="0" applyFont="1" applyFill="1" applyBorder="1" applyAlignment="1">
      <alignment horizontal="center" vertical="center"/>
    </xf>
    <xf numFmtId="0" fontId="31" fillId="39" borderId="6" xfId="0" applyFont="1" applyFill="1" applyBorder="1" applyAlignment="1">
      <alignment horizontal="center" vertical="center"/>
    </xf>
    <xf numFmtId="0" fontId="31" fillId="39" borderId="3" xfId="0" applyFont="1" applyFill="1" applyBorder="1" applyAlignment="1">
      <alignment horizontal="center" vertical="center"/>
    </xf>
    <xf numFmtId="0" fontId="31" fillId="39" borderId="7" xfId="0" applyFont="1" applyFill="1" applyBorder="1" applyAlignment="1">
      <alignment horizontal="center" vertical="center"/>
    </xf>
    <xf numFmtId="0" fontId="31" fillId="39" borderId="9" xfId="0" applyFont="1" applyFill="1" applyBorder="1" applyAlignment="1">
      <alignment horizontal="center" vertical="center"/>
    </xf>
    <xf numFmtId="0" fontId="31" fillId="39" borderId="10" xfId="0" applyFont="1" applyFill="1" applyBorder="1" applyAlignment="1">
      <alignment horizontal="center" vertical="center"/>
    </xf>
    <xf numFmtId="0" fontId="18" fillId="37" borderId="0" xfId="0" applyFont="1" applyFill="1" applyAlignment="1">
      <alignment horizontal="center"/>
    </xf>
    <xf numFmtId="0" fontId="20" fillId="34" borderId="15" xfId="0" applyFont="1" applyFill="1" applyBorder="1" applyAlignment="1">
      <alignment horizontal="center"/>
    </xf>
    <xf numFmtId="0" fontId="20" fillId="34" borderId="16" xfId="0" applyFont="1" applyFill="1" applyBorder="1" applyAlignment="1">
      <alignment horizontal="center"/>
    </xf>
    <xf numFmtId="0" fontId="20" fillId="34" borderId="17" xfId="0" applyFont="1" applyFill="1" applyBorder="1" applyAlignment="1">
      <alignment horizontal="center"/>
    </xf>
    <xf numFmtId="0" fontId="18" fillId="37" borderId="12" xfId="0" applyFont="1" applyFill="1" applyBorder="1" applyAlignment="1">
      <alignment horizontal="left"/>
    </xf>
    <xf numFmtId="0" fontId="18" fillId="37" borderId="13" xfId="0" applyFont="1" applyFill="1" applyBorder="1" applyAlignment="1">
      <alignment horizontal="left"/>
    </xf>
    <xf numFmtId="0" fontId="23" fillId="37" borderId="1" xfId="0" applyFont="1" applyFill="1" applyBorder="1" applyAlignment="1">
      <alignment horizontal="center" vertical="center"/>
    </xf>
    <xf numFmtId="0" fontId="23" fillId="37" borderId="6" xfId="0" applyFont="1" applyFill="1" applyBorder="1" applyAlignment="1">
      <alignment horizontal="center" vertical="center"/>
    </xf>
    <xf numFmtId="0" fontId="23" fillId="37" borderId="3" xfId="0" applyFont="1" applyFill="1" applyBorder="1" applyAlignment="1">
      <alignment horizontal="center" vertical="center"/>
    </xf>
    <xf numFmtId="0" fontId="30" fillId="37" borderId="0" xfId="0" applyFont="1" applyFill="1" applyAlignment="1">
      <alignment horizontal="center" vertical="center"/>
    </xf>
    <xf numFmtId="0" fontId="20" fillId="38" borderId="15" xfId="0" applyFont="1" applyFill="1" applyBorder="1" applyAlignment="1">
      <alignment horizontal="center"/>
    </xf>
    <xf numFmtId="0" fontId="20" fillId="38" borderId="16" xfId="0" applyFont="1" applyFill="1" applyBorder="1" applyAlignment="1">
      <alignment horizontal="center"/>
    </xf>
    <xf numFmtId="0" fontId="20" fillId="38" borderId="17" xfId="0" applyFont="1" applyFill="1" applyBorder="1" applyAlignment="1">
      <alignment horizont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43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Percent" xfId="44" builtinId="5"/>
    <cellStyle name="Title" xfId="40" builtinId="15" customBuiltin="1"/>
    <cellStyle name="Total" xfId="41" builtinId="25" customBuiltin="1"/>
    <cellStyle name="Warning Text" xfId="42" builtinId="11" customBuiltin="1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3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fri.ca/funding-opportunities/policies-guideline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47"/>
  <sheetViews>
    <sheetView tabSelected="1" topLeftCell="A4" zoomScale="85" zoomScaleNormal="85" workbookViewId="0">
      <selection activeCell="J9" sqref="J9"/>
    </sheetView>
  </sheetViews>
  <sheetFormatPr defaultColWidth="9.140625" defaultRowHeight="15.75"/>
  <cols>
    <col min="1" max="1" width="3.28515625" style="1" bestFit="1" customWidth="1"/>
    <col min="2" max="2" width="18.5703125" style="1" customWidth="1"/>
    <col min="3" max="3" width="15.5703125" style="60" hidden="1" customWidth="1"/>
    <col min="4" max="4" width="50.140625" style="1" bestFit="1" customWidth="1"/>
    <col min="5" max="5" width="31.140625" style="1" customWidth="1"/>
    <col min="6" max="6" width="13.42578125" style="1" customWidth="1"/>
    <col min="7" max="7" width="13" style="1" customWidth="1"/>
    <col min="8" max="8" width="12.140625" style="1" customWidth="1"/>
    <col min="9" max="10" width="10.28515625" style="1" customWidth="1"/>
    <col min="11" max="11" width="12" style="1" customWidth="1"/>
    <col min="12" max="12" width="8.28515625" style="1" customWidth="1"/>
    <col min="13" max="13" width="14.85546875" style="1" bestFit="1" customWidth="1"/>
    <col min="14" max="14" width="38.85546875" style="1" bestFit="1" customWidth="1"/>
    <col min="15" max="15" width="10.42578125" style="1" bestFit="1" customWidth="1"/>
    <col min="16" max="16" width="15.85546875" style="2" customWidth="1"/>
    <col min="17" max="17" width="14.28515625" style="1" bestFit="1" customWidth="1"/>
    <col min="18" max="20" width="10.42578125" style="1" bestFit="1" customWidth="1"/>
    <col min="21" max="21" width="16.28515625" style="1" bestFit="1" customWidth="1"/>
    <col min="22" max="22" width="17.42578125" style="1" customWidth="1"/>
    <col min="23" max="16384" width="9.140625" style="1"/>
  </cols>
  <sheetData>
    <row r="1" spans="1:21" ht="27.75" customHeight="1">
      <c r="A1" s="92"/>
      <c r="B1" s="92"/>
      <c r="C1" s="93"/>
      <c r="D1" s="128" t="e" vm="1">
        <v>#VALUE!</v>
      </c>
      <c r="E1" s="94"/>
      <c r="F1" s="92"/>
      <c r="G1" s="92"/>
      <c r="H1" s="92"/>
      <c r="I1" s="95"/>
      <c r="J1" s="95"/>
      <c r="K1" s="95"/>
      <c r="L1" s="95"/>
      <c r="M1" s="95"/>
      <c r="N1" s="95"/>
      <c r="O1" s="12"/>
      <c r="P1" s="12"/>
    </row>
    <row r="2" spans="1:21" ht="27.75" customHeight="1">
      <c r="A2" s="92"/>
      <c r="B2" s="92"/>
      <c r="C2" s="93"/>
      <c r="D2" s="128"/>
      <c r="E2" s="94"/>
      <c r="F2" s="137" t="s">
        <v>0</v>
      </c>
      <c r="G2" s="137"/>
      <c r="H2" s="137"/>
      <c r="I2" s="137"/>
      <c r="J2" s="137"/>
      <c r="K2" s="137"/>
      <c r="L2" s="137"/>
      <c r="M2" s="137"/>
      <c r="N2" s="137"/>
      <c r="O2" s="12"/>
      <c r="P2" s="12"/>
    </row>
    <row r="3" spans="1:21" ht="27.75" customHeight="1">
      <c r="A3" s="92"/>
      <c r="B3" s="92"/>
      <c r="C3" s="93"/>
      <c r="D3" s="128"/>
      <c r="E3" s="92"/>
      <c r="F3" s="137"/>
      <c r="G3" s="137"/>
      <c r="H3" s="137"/>
      <c r="I3" s="137"/>
      <c r="J3" s="137"/>
      <c r="K3" s="137"/>
      <c r="L3" s="137"/>
      <c r="M3" s="137"/>
      <c r="N3" s="137"/>
      <c r="O3" s="12"/>
      <c r="P3" s="12"/>
    </row>
    <row r="4" spans="1:21" ht="27.75" customHeight="1">
      <c r="A4" s="92"/>
      <c r="B4" s="92"/>
      <c r="C4" s="93"/>
      <c r="D4" s="128"/>
      <c r="E4" s="94"/>
      <c r="F4" s="92"/>
      <c r="G4" s="95"/>
      <c r="H4" s="95"/>
      <c r="I4" s="95"/>
      <c r="J4" s="95"/>
      <c r="K4" s="95"/>
      <c r="L4" s="95"/>
      <c r="M4" s="95"/>
      <c r="N4" s="95"/>
      <c r="O4" s="12"/>
      <c r="P4" s="12"/>
    </row>
    <row r="5" spans="1:21" ht="24" customHeight="1">
      <c r="A5" s="92"/>
      <c r="B5" s="96" t="s">
        <v>1</v>
      </c>
      <c r="C5" s="97"/>
      <c r="D5" s="101"/>
      <c r="E5" s="92"/>
      <c r="F5" s="92"/>
      <c r="G5" s="92"/>
      <c r="H5" s="96" t="s">
        <v>2</v>
      </c>
      <c r="I5" s="132"/>
      <c r="J5" s="132"/>
      <c r="K5" s="132"/>
      <c r="L5" s="132"/>
      <c r="M5" s="132"/>
      <c r="N5" s="132"/>
      <c r="P5" s="1"/>
    </row>
    <row r="6" spans="1:21" ht="23.25" customHeight="1">
      <c r="A6" s="92"/>
      <c r="B6" s="96" t="s">
        <v>3</v>
      </c>
      <c r="C6" s="97"/>
      <c r="D6" s="102"/>
      <c r="E6" s="92"/>
      <c r="F6" s="92"/>
      <c r="G6" s="92"/>
      <c r="H6" s="96" t="s">
        <v>4</v>
      </c>
      <c r="I6" s="133"/>
      <c r="J6" s="133"/>
      <c r="K6" s="133"/>
      <c r="L6" s="133"/>
      <c r="M6" s="133"/>
      <c r="N6" s="133"/>
      <c r="P6" s="1"/>
      <c r="U6" s="3"/>
    </row>
    <row r="7" spans="1:21" ht="8.25" customHeight="1" thickBot="1">
      <c r="A7" s="92"/>
      <c r="B7" s="96"/>
      <c r="C7" s="97"/>
      <c r="D7" s="92"/>
      <c r="E7" s="92"/>
      <c r="F7" s="92"/>
      <c r="G7" s="92"/>
      <c r="H7" s="92"/>
      <c r="I7" s="96"/>
      <c r="J7" s="96"/>
      <c r="K7" s="98"/>
      <c r="L7" s="98"/>
      <c r="M7" s="98"/>
      <c r="N7" s="98"/>
      <c r="O7" s="27"/>
      <c r="P7" s="1"/>
      <c r="U7" s="3"/>
    </row>
    <row r="8" spans="1:21" ht="23.25" customHeight="1">
      <c r="A8" s="92"/>
      <c r="B8" s="134" t="s">
        <v>5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6"/>
      <c r="O8" s="91"/>
      <c r="P8" s="1"/>
      <c r="U8" s="3"/>
    </row>
    <row r="9" spans="1:21" ht="20.25" customHeight="1" thickBot="1">
      <c r="A9" s="92"/>
      <c r="B9" s="113"/>
      <c r="C9" s="114"/>
      <c r="D9" s="115"/>
      <c r="E9" s="114"/>
      <c r="F9" s="116"/>
      <c r="G9" s="114"/>
      <c r="H9" s="116"/>
      <c r="I9" s="117" t="s">
        <v>6</v>
      </c>
      <c r="J9" s="118" t="s">
        <v>7</v>
      </c>
      <c r="K9" s="114"/>
      <c r="L9" s="114"/>
      <c r="M9" s="114"/>
      <c r="N9" s="119"/>
      <c r="O9" s="91"/>
      <c r="P9" s="1"/>
      <c r="U9" s="3"/>
    </row>
    <row r="10" spans="1:21" ht="15" customHeight="1" thickBot="1">
      <c r="A10" s="92"/>
      <c r="B10" s="99"/>
      <c r="C10" s="100"/>
      <c r="D10" s="92"/>
      <c r="E10" s="92"/>
      <c r="F10" s="99"/>
      <c r="G10" s="99"/>
      <c r="H10" s="99"/>
      <c r="I10" s="99"/>
      <c r="J10" s="99"/>
      <c r="K10" s="99"/>
      <c r="L10" s="99"/>
      <c r="M10" s="99"/>
      <c r="N10" s="99"/>
      <c r="O10" s="57"/>
      <c r="P10" s="1"/>
      <c r="U10" s="3"/>
    </row>
    <row r="11" spans="1:21" ht="16.5" thickBot="1">
      <c r="A11" s="92"/>
      <c r="B11" s="96"/>
      <c r="C11" s="97"/>
      <c r="D11" s="96"/>
      <c r="E11" s="96"/>
      <c r="F11" s="92"/>
      <c r="G11" s="92"/>
      <c r="H11" s="92"/>
      <c r="I11" s="92"/>
      <c r="J11" s="129" t="s">
        <v>8</v>
      </c>
      <c r="K11" s="130"/>
      <c r="L11" s="130"/>
      <c r="M11" s="131"/>
      <c r="N11" s="59" t="s">
        <v>9</v>
      </c>
      <c r="O11" s="4"/>
      <c r="P11" s="4"/>
    </row>
    <row r="12" spans="1:21" ht="86.25" thickBot="1">
      <c r="B12" s="104" t="s">
        <v>10</v>
      </c>
      <c r="C12" s="105"/>
      <c r="D12" s="106" t="s">
        <v>11</v>
      </c>
      <c r="E12" s="106" t="s">
        <v>12</v>
      </c>
      <c r="F12" s="104" t="s">
        <v>13</v>
      </c>
      <c r="G12" s="107" t="s">
        <v>14</v>
      </c>
      <c r="H12" s="103" t="s">
        <v>15</v>
      </c>
      <c r="I12" s="106" t="s">
        <v>16</v>
      </c>
      <c r="J12" s="108" t="s">
        <v>17</v>
      </c>
      <c r="K12" s="109" t="s">
        <v>18</v>
      </c>
      <c r="L12" s="110" t="s">
        <v>19</v>
      </c>
      <c r="M12" s="108" t="s">
        <v>20</v>
      </c>
      <c r="N12" s="111" t="s">
        <v>21</v>
      </c>
      <c r="P12" s="1"/>
    </row>
    <row r="13" spans="1:21">
      <c r="A13" s="9">
        <v>1</v>
      </c>
      <c r="B13" s="83"/>
      <c r="C13" s="69"/>
      <c r="D13" s="70"/>
      <c r="E13" s="77"/>
      <c r="F13" s="71"/>
      <c r="G13" s="72"/>
      <c r="H13" s="88"/>
      <c r="I13" s="71"/>
      <c r="J13" s="85" t="str">
        <f>_xlfn.IFNA(VLOOKUP(I13, Departments!F2:G14, 2, FALSE), "")</f>
        <v/>
      </c>
      <c r="K13" s="81">
        <f>IFERROR(IF(AND(AND(D13="Uber/Taxi", I13="BC"), OR(G13="", G13=0)), (F13-H13)/1.05*0.05, IF(OR(D13="Mileage",D13= "Transit"), 0, IF(ISNUMBER(MATCH(I13,{"ON","NS","NL","NB, ""PE"})),IF(OR(G13="",G13=0),(F13-H13)/(1+J13)*0.05,G13/13*5),IF(OR(G13="",G13=0),(F13-H13)/(1+J13)*0.05,G13)))), 0)</f>
        <v>0</v>
      </c>
      <c r="L13" s="63" t="str">
        <f>IF(K13=0,"-", ROUND(K13/2, 2))</f>
        <v>-</v>
      </c>
      <c r="M13" s="64">
        <f t="shared" ref="M13:M32" si="0">IFERROR(F13-L13,F13)</f>
        <v>0</v>
      </c>
      <c r="N13" s="25"/>
      <c r="P13" s="1"/>
    </row>
    <row r="14" spans="1:21">
      <c r="A14" s="9">
        <v>2</v>
      </c>
      <c r="B14" s="83"/>
      <c r="C14" s="69" t="b">
        <f t="shared" ref="C14:C32" si="1">OR(AND(LEN(B14)=10, _xlfn.REGEXTEST(B14,"\d{4}-(?:0[1-9]|1[0-2])-(?:0[1-9]|[12]\d|3[01])")), B14="")</f>
        <v>1</v>
      </c>
      <c r="D14" s="78"/>
      <c r="E14" s="78"/>
      <c r="F14" s="71"/>
      <c r="G14" s="72"/>
      <c r="H14" s="89"/>
      <c r="I14" s="71"/>
      <c r="J14" s="86" t="str">
        <f>_xlfn.IFNA(VLOOKUP(I14, Departments!F3:G15, 2), "")</f>
        <v/>
      </c>
      <c r="K14" s="82">
        <f>IFERROR(IF(AND(AND(D14="Uber/Taxi", I14="BC"), OR(G14="", G14=0)), (F14-#REF!)/1.05*0.05, IF(OR(D14="Mileage",D14= "Transit"), 0, IF(ISNUMBER(MATCH(I14,{"ON","NS","NL","NB, ""PE"})),IF(OR(G14="",G14=0),(F14-H14)/(1+J14)*0.05,G14/13*5),IF(OR(G14="",G14=0),(F14-H14)/(1+J14)*0.05,G14)))), 0)</f>
        <v>0</v>
      </c>
      <c r="L14" s="63" t="str">
        <f t="shared" ref="L14:L32" si="2">IF(K14=0,"-", ROUND(K14/2, 2))</f>
        <v>-</v>
      </c>
      <c r="M14" s="65">
        <f t="shared" si="0"/>
        <v>0</v>
      </c>
      <c r="N14" s="24"/>
      <c r="P14" s="1"/>
    </row>
    <row r="15" spans="1:21">
      <c r="A15" s="9">
        <v>3</v>
      </c>
      <c r="B15" s="83"/>
      <c r="C15" s="69" t="b">
        <f t="shared" si="1"/>
        <v>1</v>
      </c>
      <c r="D15" s="78"/>
      <c r="E15" s="78"/>
      <c r="F15" s="71"/>
      <c r="G15" s="72"/>
      <c r="H15" s="89"/>
      <c r="I15" s="71"/>
      <c r="J15" s="86" t="str">
        <f>_xlfn.IFNA(VLOOKUP(I15, Departments!F4:G16, 2), "")</f>
        <v/>
      </c>
      <c r="K15" s="82">
        <f>IFERROR(IF(AND(AND(D15="Uber/Taxi", I15="BC"), OR(G15="", G15=0)), (F15-#REF!)/1.05*0.05, IF(OR(D15="Mileage",D15= "Transit"), 0, IF(ISNUMBER(MATCH(I15,{"ON","NS","NL","NB, ""PE"})),IF(OR(G15="",G15=0),(F15-H15)/(1+J15)*0.05,G15/13*5),IF(OR(G15="",G15=0),(F15-H15)/(1+J15)*0.05,G15)))), 0)</f>
        <v>0</v>
      </c>
      <c r="L15" s="63" t="str">
        <f t="shared" si="2"/>
        <v>-</v>
      </c>
      <c r="M15" s="65">
        <f t="shared" si="0"/>
        <v>0</v>
      </c>
      <c r="N15" s="24"/>
      <c r="P15" s="1"/>
    </row>
    <row r="16" spans="1:21">
      <c r="A16" s="9">
        <v>4</v>
      </c>
      <c r="B16" s="83"/>
      <c r="C16" s="69" t="b">
        <f t="shared" si="1"/>
        <v>1</v>
      </c>
      <c r="D16" s="78"/>
      <c r="E16" s="78"/>
      <c r="F16" s="71"/>
      <c r="G16" s="72"/>
      <c r="H16" s="89"/>
      <c r="I16" s="71"/>
      <c r="J16" s="86" t="str">
        <f>_xlfn.IFNA(VLOOKUP(I16, Departments!F5:G17, 2), "")</f>
        <v/>
      </c>
      <c r="K16" s="82">
        <f>IFERROR(IF(AND(AND(D16="Uber/Taxi", I16="BC"), OR(G16="", G16=0)), (F16-#REF!)/1.05*0.05, IF(OR(D16="Mileage",D16= "Transit"), 0, IF(ISNUMBER(MATCH(I16,{"ON","NS","NL","NB, ""PE"})),IF(OR(G16="",G16=0),(F16-H16)/(1+J16)*0.05,G16/13*5),IF(OR(G16="",G16=0),(F16-H16)/(1+J16)*0.05,G16)))), 0)</f>
        <v>0</v>
      </c>
      <c r="L16" s="63" t="str">
        <f t="shared" si="2"/>
        <v>-</v>
      </c>
      <c r="M16" s="65">
        <f t="shared" si="0"/>
        <v>0</v>
      </c>
      <c r="N16" s="24"/>
      <c r="P16" s="1"/>
    </row>
    <row r="17" spans="1:16">
      <c r="A17" s="9">
        <v>5</v>
      </c>
      <c r="B17" s="83"/>
      <c r="C17" s="69" t="b">
        <f t="shared" si="1"/>
        <v>1</v>
      </c>
      <c r="D17" s="78"/>
      <c r="E17" s="78"/>
      <c r="F17" s="71"/>
      <c r="G17" s="72"/>
      <c r="H17" s="89"/>
      <c r="I17" s="71"/>
      <c r="J17" s="86" t="str">
        <f>_xlfn.IFNA(VLOOKUP(I17, Departments!F6:G18, 2), "")</f>
        <v/>
      </c>
      <c r="K17" s="82">
        <f>IFERROR(IF(AND(AND(D17="Uber/Taxi", I17="BC"), OR(G17="", G17=0)), (F17-#REF!)/1.05*0.05, IF(OR(D17="Mileage",D17= "Transit"), 0, IF(ISNUMBER(MATCH(I17,{"ON","NS","NL","NB, ""PE"})),IF(OR(G17="",G17=0),(F17-H17)/(1+J17)*0.05,G17/13*5),IF(OR(G17="",G17=0),(F17-H17)/(1+J17)*0.05,G17)))), 0)</f>
        <v>0</v>
      </c>
      <c r="L17" s="63" t="str">
        <f t="shared" si="2"/>
        <v>-</v>
      </c>
      <c r="M17" s="65">
        <f t="shared" si="0"/>
        <v>0</v>
      </c>
      <c r="N17" s="24"/>
      <c r="P17" s="1"/>
    </row>
    <row r="18" spans="1:16">
      <c r="A18" s="9">
        <v>6</v>
      </c>
      <c r="B18" s="83"/>
      <c r="C18" s="69" t="b">
        <f t="shared" si="1"/>
        <v>1</v>
      </c>
      <c r="D18" s="78"/>
      <c r="E18" s="78"/>
      <c r="F18" s="71"/>
      <c r="G18" s="72"/>
      <c r="H18" s="89"/>
      <c r="I18" s="71"/>
      <c r="J18" s="86" t="str">
        <f>_xlfn.IFNA(VLOOKUP(I18, Departments!F7:G19, 2), "")</f>
        <v/>
      </c>
      <c r="K18" s="82">
        <f>IFERROR(IF(AND(AND(D18="Uber/Taxi", I18="BC"), OR(G18="", G18=0)), (F18-#REF!)/1.05*0.05, IF(OR(D18="Mileage",D18= "Transit"), 0, IF(ISNUMBER(MATCH(I18,{"ON","NS","NL","NB, ""PE"})),IF(OR(G18="",G18=0),(F18-H18)/(1+J18)*0.05,G18/13*5),IF(OR(G18="",G18=0),(F18-H18)/(1+J18)*0.05,G18)))), 0)</f>
        <v>0</v>
      </c>
      <c r="L18" s="63" t="str">
        <f t="shared" si="2"/>
        <v>-</v>
      </c>
      <c r="M18" s="65">
        <f t="shared" si="0"/>
        <v>0</v>
      </c>
      <c r="N18" s="24"/>
      <c r="P18" s="1"/>
    </row>
    <row r="19" spans="1:16">
      <c r="A19" s="9">
        <v>7</v>
      </c>
      <c r="B19" s="83"/>
      <c r="C19" s="69" t="b">
        <f t="shared" si="1"/>
        <v>1</v>
      </c>
      <c r="D19" s="78"/>
      <c r="E19" s="78"/>
      <c r="F19" s="71"/>
      <c r="G19" s="72"/>
      <c r="H19" s="89"/>
      <c r="I19" s="71"/>
      <c r="J19" s="86" t="str">
        <f>_xlfn.IFNA(VLOOKUP(I19, Departments!F8:G20, 2), "")</f>
        <v/>
      </c>
      <c r="K19" s="82">
        <f>IFERROR(IF(AND(AND(D19="Uber/Taxi", I19="BC"), OR(G19="", G19=0)), (F19-#REF!)/1.05*0.05, IF(OR(D19="Mileage",D19= "Transit"), 0, IF(ISNUMBER(MATCH(I19,{"ON","NS","NL","NB, ""PE"})),IF(OR(G19="",G19=0),(F19-H19)/(1+J19)*0.05,G19/13*5),IF(OR(G19="",G19=0),(F19-H19)/(1+J19)*0.05,G19)))), 0)</f>
        <v>0</v>
      </c>
      <c r="L19" s="63" t="str">
        <f t="shared" si="2"/>
        <v>-</v>
      </c>
      <c r="M19" s="65">
        <f t="shared" si="0"/>
        <v>0</v>
      </c>
      <c r="N19" s="24"/>
      <c r="P19" s="1"/>
    </row>
    <row r="20" spans="1:16">
      <c r="A20" s="9">
        <v>8</v>
      </c>
      <c r="B20" s="83"/>
      <c r="C20" s="69" t="b">
        <f t="shared" si="1"/>
        <v>1</v>
      </c>
      <c r="D20" s="78"/>
      <c r="E20" s="78"/>
      <c r="F20" s="71"/>
      <c r="G20" s="72"/>
      <c r="H20" s="89"/>
      <c r="I20" s="71"/>
      <c r="J20" s="86" t="str">
        <f>_xlfn.IFNA(VLOOKUP(I20, Departments!F9:G21, 2), "")</f>
        <v/>
      </c>
      <c r="K20" s="82">
        <f>IFERROR(IF(AND(AND(D20="Uber/Taxi", I20="BC"), OR(G20="", G20=0)), (F20-#REF!)/1.05*0.05, IF(OR(D20="Mileage",D20= "Transit"), 0, IF(ISNUMBER(MATCH(I20,{"ON","NS","NL","NB, ""PE"})),IF(OR(G20="",G20=0),(F20-H20)/(1+J20)*0.05,G20/13*5),IF(OR(G20="",G20=0),(F20-H20)/(1+J20)*0.05,G20)))), 0)</f>
        <v>0</v>
      </c>
      <c r="L20" s="63" t="str">
        <f t="shared" si="2"/>
        <v>-</v>
      </c>
      <c r="M20" s="65">
        <f t="shared" si="0"/>
        <v>0</v>
      </c>
      <c r="N20" s="24"/>
      <c r="P20" s="1"/>
    </row>
    <row r="21" spans="1:16">
      <c r="A21" s="9">
        <v>9</v>
      </c>
      <c r="B21" s="83"/>
      <c r="C21" s="69" t="b">
        <f t="shared" si="1"/>
        <v>1</v>
      </c>
      <c r="D21" s="78"/>
      <c r="E21" s="78"/>
      <c r="F21" s="71"/>
      <c r="G21" s="72"/>
      <c r="H21" s="89"/>
      <c r="I21" s="71"/>
      <c r="J21" s="86" t="str">
        <f>_xlfn.IFNA(VLOOKUP(I21, Departments!F10:G22, 2), "")</f>
        <v/>
      </c>
      <c r="K21" s="82">
        <f>IFERROR(IF(AND(AND(D21="Uber/Taxi", I21="BC"), OR(G21="", G21=0)), (F21-#REF!)/1.05*0.05, IF(OR(D21="Mileage",D21= "Transit"), 0, IF(ISNUMBER(MATCH(I21,{"ON","NS","NL","NB, ""PE"})),IF(OR(G21="",G21=0),(F21-H21)/(1+J21)*0.05,G21/13*5),IF(OR(G21="",G21=0),(F21-H21)/(1+J21)*0.05,G21)))), 0)</f>
        <v>0</v>
      </c>
      <c r="L21" s="63" t="str">
        <f t="shared" si="2"/>
        <v>-</v>
      </c>
      <c r="M21" s="65">
        <f t="shared" si="0"/>
        <v>0</v>
      </c>
      <c r="N21" s="24"/>
      <c r="P21" s="1"/>
    </row>
    <row r="22" spans="1:16">
      <c r="A22" s="9">
        <v>10</v>
      </c>
      <c r="B22" s="83"/>
      <c r="C22" s="69" t="b">
        <f t="shared" si="1"/>
        <v>1</v>
      </c>
      <c r="D22" s="78"/>
      <c r="E22" s="78"/>
      <c r="F22" s="71"/>
      <c r="G22" s="72"/>
      <c r="H22" s="89"/>
      <c r="I22" s="71"/>
      <c r="J22" s="86" t="str">
        <f>_xlfn.IFNA(VLOOKUP(I22, Departments!F11:G23, 2), "")</f>
        <v/>
      </c>
      <c r="K22" s="82">
        <f>IFERROR(IF(AND(AND(D22="Uber/Taxi", I22="BC"), OR(G22="", G22=0)), (F22-#REF!)/1.05*0.05, IF(OR(D22="Mileage",D22= "Transit"), 0, IF(ISNUMBER(MATCH(I22,{"ON","NS","NL","NB, ""PE"})),IF(OR(G22="",G22=0),(F22-H22)/(1+J22)*0.05,G22/13*5),IF(OR(G22="",G22=0),(F22-H22)/(1+J22)*0.05,G22)))), 0)</f>
        <v>0</v>
      </c>
      <c r="L22" s="63" t="str">
        <f t="shared" si="2"/>
        <v>-</v>
      </c>
      <c r="M22" s="65">
        <f t="shared" si="0"/>
        <v>0</v>
      </c>
      <c r="N22" s="24"/>
      <c r="P22" s="1"/>
    </row>
    <row r="23" spans="1:16">
      <c r="A23" s="9">
        <v>11</v>
      </c>
      <c r="B23" s="83"/>
      <c r="C23" s="69" t="b">
        <f t="shared" si="1"/>
        <v>1</v>
      </c>
      <c r="D23" s="78"/>
      <c r="E23" s="78"/>
      <c r="F23" s="71"/>
      <c r="G23" s="72"/>
      <c r="H23" s="89"/>
      <c r="I23" s="71"/>
      <c r="J23" s="86" t="str">
        <f>_xlfn.IFNA(VLOOKUP(I23, Departments!F12:G24, 2), "")</f>
        <v/>
      </c>
      <c r="K23" s="82">
        <f>IFERROR(IF(AND(AND(D23="Uber/Taxi", I23="BC"), OR(G23="", G23=0)), (F23-#REF!)/1.05*0.05, IF(OR(D23="Mileage",D23= "Transit"), 0, IF(ISNUMBER(MATCH(I23,{"ON","NS","NL","NB, ""PE"})),IF(OR(G23="",G23=0),(F23-H23)/(1+J23)*0.05,G23/13*5),IF(OR(G23="",G23=0),(F23-H23)/(1+J23)*0.05,G23)))), 0)</f>
        <v>0</v>
      </c>
      <c r="L23" s="63" t="str">
        <f t="shared" si="2"/>
        <v>-</v>
      </c>
      <c r="M23" s="65">
        <f t="shared" si="0"/>
        <v>0</v>
      </c>
      <c r="N23" s="24"/>
      <c r="P23" s="1"/>
    </row>
    <row r="24" spans="1:16">
      <c r="A24" s="9">
        <v>12</v>
      </c>
      <c r="B24" s="83"/>
      <c r="C24" s="69" t="b">
        <f t="shared" si="1"/>
        <v>1</v>
      </c>
      <c r="D24" s="78"/>
      <c r="E24" s="78"/>
      <c r="F24" s="71"/>
      <c r="G24" s="72"/>
      <c r="H24" s="89"/>
      <c r="I24" s="71"/>
      <c r="J24" s="86" t="str">
        <f>_xlfn.IFNA(VLOOKUP(I24, Departments!F13:G25, 2), "")</f>
        <v/>
      </c>
      <c r="K24" s="82">
        <f>IFERROR(IF(AND(AND(D24="Uber/Taxi", I24="BC"), OR(G24="", G24=0)), (F24-#REF!)/1.05*0.05, IF(OR(D24="Mileage",D24= "Transit"), 0, IF(ISNUMBER(MATCH(I24,{"ON","NS","NL","NB, ""PE"})),IF(OR(G24="",G24=0),(F24-H24)/(1+J24)*0.05,G24/13*5),IF(OR(G24="",G24=0),(F24-H24)/(1+J24)*0.05,G24)))), 0)</f>
        <v>0</v>
      </c>
      <c r="L24" s="63" t="str">
        <f t="shared" si="2"/>
        <v>-</v>
      </c>
      <c r="M24" s="65">
        <f t="shared" si="0"/>
        <v>0</v>
      </c>
      <c r="N24" s="24"/>
      <c r="P24" s="1"/>
    </row>
    <row r="25" spans="1:16">
      <c r="A25" s="9">
        <v>13</v>
      </c>
      <c r="B25" s="83"/>
      <c r="C25" s="69" t="b">
        <f t="shared" si="1"/>
        <v>1</v>
      </c>
      <c r="D25" s="78"/>
      <c r="E25" s="78"/>
      <c r="F25" s="71"/>
      <c r="G25" s="72"/>
      <c r="H25" s="89"/>
      <c r="I25" s="71"/>
      <c r="J25" s="86" t="str">
        <f>_xlfn.IFNA(VLOOKUP(I25, Departments!F14:G28, 2), "")</f>
        <v/>
      </c>
      <c r="K25" s="82">
        <f>IFERROR(IF(AND(AND(D25="Uber/Taxi", I25="BC"), OR(G25="", G25=0)), (F25-#REF!)/1.05*0.05, IF(OR(D25="Mileage",D25= "Transit"), 0, IF(ISNUMBER(MATCH(I25,{"ON","NS","NL","NB, ""PE"})),IF(OR(G25="",G25=0),(F25-H25)/(1+J25)*0.05,G25/13*5),IF(OR(G25="",G25=0),(F25-H25)/(1+J25)*0.05,G25)))), 0)</f>
        <v>0</v>
      </c>
      <c r="L25" s="63" t="str">
        <f t="shared" si="2"/>
        <v>-</v>
      </c>
      <c r="M25" s="65">
        <f t="shared" si="0"/>
        <v>0</v>
      </c>
      <c r="N25" s="24"/>
      <c r="P25" s="1"/>
    </row>
    <row r="26" spans="1:16">
      <c r="A26" s="9">
        <v>14</v>
      </c>
      <c r="B26" s="83"/>
      <c r="C26" s="69" t="b">
        <f t="shared" si="1"/>
        <v>1</v>
      </c>
      <c r="D26" s="78"/>
      <c r="E26" s="78"/>
      <c r="F26" s="71"/>
      <c r="G26" s="72"/>
      <c r="H26" s="89"/>
      <c r="I26" s="71"/>
      <c r="J26" s="86" t="str">
        <f>_xlfn.IFNA(VLOOKUP(I26, Departments!F15:G29, 2), "")</f>
        <v/>
      </c>
      <c r="K26" s="82">
        <f>IFERROR(IF(AND(AND(D26="Uber/Taxi", I26="BC"), OR(G26="", G26=0)), (F26-#REF!)/1.05*0.05, IF(OR(D26="Mileage",D26= "Transit"), 0, IF(ISNUMBER(MATCH(I26,{"ON","NS","NL","NB, ""PE"})),IF(OR(G26="",G26=0),(F26-H26)/(1+J26)*0.05,G26/13*5),IF(OR(G26="",G26=0),(F26-H26)/(1+J26)*0.05,G26)))), 0)</f>
        <v>0</v>
      </c>
      <c r="L26" s="63" t="str">
        <f t="shared" si="2"/>
        <v>-</v>
      </c>
      <c r="M26" s="65">
        <f t="shared" si="0"/>
        <v>0</v>
      </c>
      <c r="N26" s="24"/>
      <c r="P26" s="1"/>
    </row>
    <row r="27" spans="1:16">
      <c r="A27" s="9">
        <v>15</v>
      </c>
      <c r="B27" s="83"/>
      <c r="C27" s="69" t="b">
        <f t="shared" si="1"/>
        <v>1</v>
      </c>
      <c r="D27" s="78"/>
      <c r="E27" s="78"/>
      <c r="F27" s="71"/>
      <c r="G27" s="72"/>
      <c r="H27" s="89"/>
      <c r="I27" s="71"/>
      <c r="J27" s="86" t="str">
        <f>_xlfn.IFNA(VLOOKUP(I27, Departments!F16:G30, 2), "")</f>
        <v/>
      </c>
      <c r="K27" s="82">
        <f>IFERROR(IF(AND(AND(D27="Uber/Taxi", I27="BC"), OR(G27="", G27=0)), (F27-#REF!)/1.05*0.05, IF(OR(D27="Mileage",D27= "Transit"), 0, IF(ISNUMBER(MATCH(I27,{"ON","NS","NL","NB, ""PE"})),IF(OR(G27="",G27=0),(F27-H27)/(1+J27)*0.05,G27/13*5),IF(OR(G27="",G27=0),(F27-H27)/(1+J27)*0.05,G27)))), 0)</f>
        <v>0</v>
      </c>
      <c r="L27" s="63" t="str">
        <f t="shared" si="2"/>
        <v>-</v>
      </c>
      <c r="M27" s="65">
        <f t="shared" si="0"/>
        <v>0</v>
      </c>
      <c r="N27" s="24"/>
      <c r="P27" s="1"/>
    </row>
    <row r="28" spans="1:16">
      <c r="A28" s="9">
        <v>16</v>
      </c>
      <c r="B28" s="83"/>
      <c r="C28" s="69" t="b">
        <f t="shared" si="1"/>
        <v>1</v>
      </c>
      <c r="D28" s="78"/>
      <c r="E28" s="78"/>
      <c r="F28" s="71"/>
      <c r="G28" s="72"/>
      <c r="H28" s="89"/>
      <c r="I28" s="71"/>
      <c r="J28" s="86" t="str">
        <f>_xlfn.IFNA(VLOOKUP(I28, Departments!F17:G31, 2), "")</f>
        <v/>
      </c>
      <c r="K28" s="82">
        <f>IFERROR(IF(AND(AND(D28="Uber/Taxi", I28="BC"), OR(G28="", G28=0)), (F28-#REF!)/1.05*0.05, IF(OR(D28="Mileage",D28= "Transit"), 0, IF(ISNUMBER(MATCH(I28,{"ON","NS","NL","NB, ""PE"})),IF(OR(G28="",G28=0),(F28-H28)/(1+J28)*0.05,G28/13*5),IF(OR(G28="",G28=0),(F28-H28)/(1+J28)*0.05,G28)))), 0)</f>
        <v>0</v>
      </c>
      <c r="L28" s="63" t="str">
        <f t="shared" si="2"/>
        <v>-</v>
      </c>
      <c r="M28" s="65">
        <f t="shared" si="0"/>
        <v>0</v>
      </c>
      <c r="N28" s="24"/>
      <c r="P28" s="1"/>
    </row>
    <row r="29" spans="1:16">
      <c r="A29" s="9">
        <v>17</v>
      </c>
      <c r="B29" s="83"/>
      <c r="C29" s="69" t="b">
        <f t="shared" si="1"/>
        <v>1</v>
      </c>
      <c r="D29" s="78"/>
      <c r="E29" s="78"/>
      <c r="F29" s="71"/>
      <c r="G29" s="72"/>
      <c r="H29" s="89"/>
      <c r="I29" s="71"/>
      <c r="J29" s="86" t="str">
        <f>_xlfn.IFNA(VLOOKUP(I29, Departments!F18:G32, 2), "")</f>
        <v/>
      </c>
      <c r="K29" s="82">
        <f>IFERROR(IF(AND(AND(D29="Uber/Taxi", I29="BC"), OR(G29="", G29=0)), (F29-#REF!)/1.05*0.05, IF(OR(D29="Mileage",D29= "Transit"), 0, IF(ISNUMBER(MATCH(I29,{"ON","NS","NL","NB, ""PE"})),IF(OR(G29="",G29=0),(F29-H29)/(1+J29)*0.05,G29/13*5),IF(OR(G29="",G29=0),(F29-H29)/(1+J29)*0.05,G29)))), 0)</f>
        <v>0</v>
      </c>
      <c r="L29" s="63" t="str">
        <f t="shared" si="2"/>
        <v>-</v>
      </c>
      <c r="M29" s="65">
        <f t="shared" si="0"/>
        <v>0</v>
      </c>
      <c r="N29" s="24"/>
      <c r="P29" s="1"/>
    </row>
    <row r="30" spans="1:16">
      <c r="A30" s="9">
        <v>18</v>
      </c>
      <c r="B30" s="83"/>
      <c r="C30" s="69" t="b">
        <f t="shared" si="1"/>
        <v>1</v>
      </c>
      <c r="D30" s="78"/>
      <c r="E30" s="78"/>
      <c r="F30" s="71"/>
      <c r="G30" s="72"/>
      <c r="H30" s="89"/>
      <c r="I30" s="71"/>
      <c r="J30" s="86" t="str">
        <f>_xlfn.IFNA(VLOOKUP(I30, Departments!F19:G33, 2), "")</f>
        <v/>
      </c>
      <c r="K30" s="82">
        <f>IFERROR(IF(AND(AND(D30="Uber/Taxi", I30="BC"), OR(G30="", G30=0)), (F30-#REF!)/1.05*0.05, IF(OR(D30="Mileage",D30= "Transit"), 0, IF(ISNUMBER(MATCH(I30,{"ON","NS","NL","NB, ""PE"})),IF(OR(G30="",G30=0),(F30-H30)/(1+J30)*0.05,G30/13*5),IF(OR(G30="",G30=0),(F30-H30)/(1+J30)*0.05,G30)))), 0)</f>
        <v>0</v>
      </c>
      <c r="L30" s="63" t="str">
        <f t="shared" si="2"/>
        <v>-</v>
      </c>
      <c r="M30" s="65">
        <f t="shared" si="0"/>
        <v>0</v>
      </c>
      <c r="N30" s="24"/>
      <c r="P30" s="1"/>
    </row>
    <row r="31" spans="1:16">
      <c r="A31" s="9">
        <v>19</v>
      </c>
      <c r="B31" s="83"/>
      <c r="C31" s="69" t="b">
        <f t="shared" si="1"/>
        <v>1</v>
      </c>
      <c r="D31" s="79"/>
      <c r="E31" s="79"/>
      <c r="F31" s="71"/>
      <c r="G31" s="72"/>
      <c r="H31" s="89"/>
      <c r="I31" s="71"/>
      <c r="J31" s="86" t="str">
        <f>_xlfn.IFNA(VLOOKUP(I31, Departments!F20:G34, 2), "")</f>
        <v/>
      </c>
      <c r="K31" s="82">
        <f>IFERROR(IF(AND(AND(D31="Uber/Taxi", I31="BC"), OR(G31="", G31=0)), (F31-#REF!)/1.05*0.05, IF(OR(D31="Mileage",D31= "Transit"), 0, IF(ISNUMBER(MATCH(I31,{"ON","NS","NL","NB, ""PE"})),IF(OR(G31="",G31=0),(F31-H31)/(1+J31)*0.05,G31/13*5),IF(OR(G31="",G31=0),(F31-H31)/(1+J31)*0.05,G31)))), 0)</f>
        <v>0</v>
      </c>
      <c r="L31" s="63" t="str">
        <f t="shared" si="2"/>
        <v>-</v>
      </c>
      <c r="M31" s="65">
        <f t="shared" si="0"/>
        <v>0</v>
      </c>
      <c r="N31" s="24"/>
      <c r="P31" s="1"/>
    </row>
    <row r="32" spans="1:16" ht="16.5" thickBot="1">
      <c r="A32" s="9">
        <v>20</v>
      </c>
      <c r="B32" s="84"/>
      <c r="C32" s="69" t="b">
        <f t="shared" si="1"/>
        <v>1</v>
      </c>
      <c r="D32" s="80"/>
      <c r="E32" s="80"/>
      <c r="F32" s="73"/>
      <c r="G32" s="74"/>
      <c r="H32" s="90"/>
      <c r="I32" s="73"/>
      <c r="J32" s="87" t="str">
        <f>_xlfn.IFNA(VLOOKUP(I32, Departments!F21:G35, 2), "")</f>
        <v/>
      </c>
      <c r="K32" s="76">
        <f>IFERROR(IF(AND(AND(D32="Uber/Taxi", I32="BC"), OR(G32="", G32=0)), (F32-#REF!)/1.05*0.05, IF(OR(D32="Mileage",D32= "Transit"), 0, IF(ISNUMBER(MATCH(I32,{"ON","NS","NL","NB, ""PE"})),IF(OR(G32="",G32=0),(F32-H32)/(1+J32)*0.05,G32/13*5),IF(OR(G32="",G32=0),(F32-H32)/(1+J32)*0.05,G32)))), 0)</f>
        <v>0</v>
      </c>
      <c r="L32" s="63" t="str">
        <f t="shared" si="2"/>
        <v>-</v>
      </c>
      <c r="M32" s="66">
        <f t="shared" si="0"/>
        <v>0</v>
      </c>
      <c r="N32" s="26"/>
      <c r="P32" s="1"/>
    </row>
    <row r="33" spans="2:16" ht="16.5" thickBot="1">
      <c r="B33" s="3"/>
      <c r="C33" s="61"/>
      <c r="D33" s="3"/>
      <c r="E33" s="112" t="s">
        <v>22</v>
      </c>
      <c r="F33" s="67">
        <f t="shared" ref="F33" si="3">SUM(F13:F32)</f>
        <v>0</v>
      </c>
      <c r="G33" s="10"/>
      <c r="I33" s="10"/>
      <c r="J33" s="10"/>
      <c r="K33" s="10"/>
      <c r="L33" s="68">
        <f>SUM(L13:L32)</f>
        <v>0</v>
      </c>
      <c r="M33" s="68">
        <f>SUM(M13:M32)</f>
        <v>0</v>
      </c>
      <c r="P33" s="1"/>
    </row>
    <row r="34" spans="2:16" ht="16.5" thickBot="1">
      <c r="C34" s="1"/>
      <c r="N34" s="2"/>
      <c r="P34" s="1"/>
    </row>
    <row r="35" spans="2:16">
      <c r="B35" s="14" t="s">
        <v>23</v>
      </c>
      <c r="C35" s="22"/>
      <c r="D35" s="22"/>
      <c r="E35" s="22"/>
      <c r="F35" s="15"/>
      <c r="H35" s="120"/>
      <c r="I35" s="120"/>
      <c r="J35" s="120"/>
      <c r="K35" s="120"/>
      <c r="M35" s="121"/>
      <c r="N35" s="121"/>
      <c r="P35" s="1"/>
    </row>
    <row r="36" spans="2:16">
      <c r="B36" s="16" t="s">
        <v>24</v>
      </c>
      <c r="C36" s="6"/>
      <c r="D36" s="6"/>
      <c r="E36" s="6"/>
      <c r="F36" s="17"/>
      <c r="G36" s="5"/>
      <c r="H36" s="5" t="s">
        <v>25</v>
      </c>
      <c r="I36" s="5"/>
      <c r="J36" s="5"/>
      <c r="M36" s="5" t="s">
        <v>26</v>
      </c>
      <c r="N36" s="2"/>
      <c r="P36" s="1"/>
    </row>
    <row r="37" spans="2:16">
      <c r="B37" s="16" t="s">
        <v>27</v>
      </c>
      <c r="C37" s="13"/>
      <c r="D37" s="13"/>
      <c r="E37" s="13"/>
      <c r="F37" s="18"/>
      <c r="P37" s="1"/>
    </row>
    <row r="38" spans="2:16">
      <c r="B38" s="16" t="s">
        <v>28</v>
      </c>
      <c r="C38" s="13"/>
      <c r="D38" s="13"/>
      <c r="E38" s="13"/>
      <c r="F38" s="18"/>
      <c r="G38" s="21"/>
      <c r="P38" s="1"/>
    </row>
    <row r="39" spans="2:16">
      <c r="B39" s="16" t="s">
        <v>29</v>
      </c>
      <c r="C39" s="6"/>
      <c r="D39" s="6"/>
      <c r="E39" s="6"/>
      <c r="F39" s="17"/>
      <c r="H39" s="120"/>
      <c r="I39" s="120"/>
      <c r="J39" s="120"/>
      <c r="K39" s="120"/>
      <c r="M39" s="121"/>
      <c r="N39" s="121"/>
    </row>
    <row r="40" spans="2:16" ht="16.5" thickBot="1">
      <c r="B40" s="19" t="s">
        <v>30</v>
      </c>
      <c r="C40" s="23"/>
      <c r="D40" s="23"/>
      <c r="E40" s="23"/>
      <c r="F40" s="20"/>
      <c r="H40" s="5" t="s">
        <v>31</v>
      </c>
      <c r="I40" s="5"/>
      <c r="J40" s="5"/>
      <c r="M40" s="5" t="s">
        <v>26</v>
      </c>
      <c r="N40" s="2"/>
    </row>
    <row r="41" spans="2:16" ht="16.5" thickBot="1">
      <c r="B41" s="138" t="s">
        <v>32</v>
      </c>
      <c r="C41" s="139"/>
      <c r="D41" s="139"/>
      <c r="E41" s="139"/>
      <c r="F41" s="140"/>
      <c r="G41" s="5"/>
      <c r="M41" s="60"/>
    </row>
    <row r="42" spans="2:16" ht="16.5" thickBot="1">
      <c r="M42" s="60"/>
    </row>
    <row r="43" spans="2:16">
      <c r="B43" s="122" t="s">
        <v>33</v>
      </c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4"/>
    </row>
    <row r="44" spans="2:16" ht="16.5" thickBot="1">
      <c r="B44" s="125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7"/>
    </row>
    <row r="45" spans="2:16">
      <c r="M45" s="60"/>
    </row>
    <row r="46" spans="2:16">
      <c r="M46" s="62"/>
    </row>
    <row r="47" spans="2:16">
      <c r="M47" s="60"/>
    </row>
  </sheetData>
  <sheetProtection sort="0" autoFilter="0"/>
  <protectedRanges>
    <protectedRange sqref="I5:I6 D5:D8 M7:M10 I9:J9 E5:E9 K6:K8 K10" name="Info"/>
  </protectedRanges>
  <mergeCells count="12">
    <mergeCell ref="H39:K39"/>
    <mergeCell ref="M39:N39"/>
    <mergeCell ref="B43:N44"/>
    <mergeCell ref="D1:D4"/>
    <mergeCell ref="J11:M11"/>
    <mergeCell ref="I5:N5"/>
    <mergeCell ref="I6:N6"/>
    <mergeCell ref="B8:N8"/>
    <mergeCell ref="F2:N3"/>
    <mergeCell ref="B41:F41"/>
    <mergeCell ref="H35:K35"/>
    <mergeCell ref="M35:N35"/>
  </mergeCells>
  <conditionalFormatting sqref="A1">
    <cfRule type="expression" priority="16">
      <formula>_xlfn.REGEXTEST($I$6, "(?:0[1-9]|1[0-2])-(?:0[1-9]|[12]\d|3[01])-\d{4}")</formula>
    </cfRule>
  </conditionalFormatting>
  <conditionalFormatting sqref="B13:B32">
    <cfRule type="expression" dxfId="3" priority="6">
      <formula>C13&lt;&gt;TRUE</formula>
    </cfRule>
  </conditionalFormatting>
  <conditionalFormatting sqref="D5:D6 I5:I6 H35">
    <cfRule type="containsBlanks" dxfId="2" priority="15">
      <formula>LEN(TRIM(D5))=0</formula>
    </cfRule>
  </conditionalFormatting>
  <conditionalFormatting sqref="H39 M39">
    <cfRule type="containsBlanks" dxfId="1" priority="2">
      <formula>LEN(TRIM(H39))=0</formula>
    </cfRule>
  </conditionalFormatting>
  <conditionalFormatting sqref="M35">
    <cfRule type="containsBlanks" dxfId="0" priority="1">
      <formula>LEN(TRIM(M35))=0</formula>
    </cfRule>
  </conditionalFormatting>
  <hyperlinks>
    <hyperlink ref="J9" r:id="rId1" xr:uid="{0901B5A3-CEED-48CE-AE05-F8CCAF69CE82}"/>
  </hyperlinks>
  <printOptions horizontalCentered="1"/>
  <pageMargins left="0.23622047244094491" right="0.23622047244094491" top="0.43307086614173229" bottom="0.27559055118110237" header="0.31496062992125984" footer="0.15748031496062992"/>
  <pageSetup scale="53" orientation="landscape" horizontalDpi="4294967295" verticalDpi="4294967295" r:id="rId2"/>
  <headerFooter>
    <oddFooter>&amp;L&amp;F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44A6803-FF88-4EBA-9B43-42E6FF168E5A}">
          <x14:formula1>
            <xm:f>Departments!$C$2:$C$9</xm:f>
          </x14:formula1>
          <xm:sqref>N13:N32</xm:sqref>
        </x14:dataValidation>
        <x14:dataValidation type="list" allowBlank="1" showInputMessage="1" showErrorMessage="1" xr:uid="{59E966D5-B482-4EBF-923E-1C65BE45475E}">
          <x14:formula1>
            <xm:f>Departments!$F$2:$F$14</xm:f>
          </x14:formula1>
          <xm:sqref>I13:I32</xm:sqref>
        </x14:dataValidation>
        <x14:dataValidation type="list" allowBlank="1" showInputMessage="1" showErrorMessage="1" xr:uid="{E00CF350-8068-405A-904E-E87637B733DE}">
          <x14:formula1>
            <xm:f>Departments!$A$13:$A$20</xm:f>
          </x14:formula1>
          <xm:sqref>D13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G20"/>
  <sheetViews>
    <sheetView workbookViewId="0">
      <selection activeCell="C22" sqref="C22"/>
    </sheetView>
  </sheetViews>
  <sheetFormatPr defaultColWidth="11.42578125" defaultRowHeight="15"/>
  <cols>
    <col min="1" max="1" width="23.7109375" style="7" customWidth="1"/>
    <col min="2" max="2" width="46.5703125" bestFit="1" customWidth="1"/>
    <col min="3" max="3" width="52.28515625" bestFit="1" customWidth="1"/>
    <col min="4" max="255" width="8.85546875" customWidth="1"/>
  </cols>
  <sheetData>
    <row r="1" spans="1:7" ht="15.75" thickBot="1">
      <c r="A1" s="11" t="s">
        <v>34</v>
      </c>
      <c r="B1" s="8" t="s">
        <v>35</v>
      </c>
      <c r="C1" s="8" t="s">
        <v>21</v>
      </c>
      <c r="F1" t="s">
        <v>36</v>
      </c>
      <c r="G1" t="s">
        <v>17</v>
      </c>
    </row>
    <row r="2" spans="1:7">
      <c r="A2" s="7">
        <v>110</v>
      </c>
      <c r="B2" t="s">
        <v>37</v>
      </c>
      <c r="C2" t="str">
        <f>+A2&amp;" - "&amp;B2</f>
        <v xml:space="preserve">110 - Admin </v>
      </c>
      <c r="F2" t="s">
        <v>38</v>
      </c>
      <c r="G2" s="58">
        <v>0.05</v>
      </c>
    </row>
    <row r="3" spans="1:7">
      <c r="A3" s="7">
        <v>120</v>
      </c>
      <c r="B3" t="s">
        <v>39</v>
      </c>
      <c r="C3" t="str">
        <f t="shared" ref="C3:C9" si="0">+A3&amp;" - "&amp;B3</f>
        <v>120 - IT</v>
      </c>
      <c r="F3" t="s">
        <v>40</v>
      </c>
      <c r="G3" s="58">
        <v>0.05</v>
      </c>
    </row>
    <row r="4" spans="1:7">
      <c r="A4" s="7">
        <v>130</v>
      </c>
      <c r="B4" t="s">
        <v>41</v>
      </c>
      <c r="C4" t="str">
        <f t="shared" si="0"/>
        <v>130 - Finance</v>
      </c>
      <c r="F4" t="s">
        <v>42</v>
      </c>
      <c r="G4" s="58">
        <v>0.05</v>
      </c>
    </row>
    <row r="5" spans="1:7">
      <c r="A5" s="7">
        <v>140</v>
      </c>
      <c r="B5" t="s">
        <v>43</v>
      </c>
      <c r="C5" t="str">
        <f t="shared" si="0"/>
        <v>140 - Communications</v>
      </c>
      <c r="F5" t="s">
        <v>44</v>
      </c>
      <c r="G5" s="58">
        <v>0.05</v>
      </c>
    </row>
    <row r="6" spans="1:7">
      <c r="A6" s="7">
        <v>150</v>
      </c>
      <c r="B6" t="s">
        <v>45</v>
      </c>
      <c r="C6" t="str">
        <f t="shared" si="0"/>
        <v>150 - Human Resources</v>
      </c>
      <c r="F6" t="s">
        <v>46</v>
      </c>
      <c r="G6" s="58">
        <v>0.11</v>
      </c>
    </row>
    <row r="7" spans="1:7">
      <c r="A7" s="7">
        <v>500</v>
      </c>
      <c r="B7" t="s">
        <v>47</v>
      </c>
      <c r="C7" t="str">
        <f t="shared" si="0"/>
        <v>500 - TFF Research Projects</v>
      </c>
      <c r="F7" t="s">
        <v>48</v>
      </c>
      <c r="G7" s="58">
        <v>0.12</v>
      </c>
    </row>
    <row r="8" spans="1:7">
      <c r="A8" s="7">
        <v>530</v>
      </c>
      <c r="B8" t="s">
        <v>49</v>
      </c>
      <c r="C8" t="str">
        <f t="shared" si="0"/>
        <v>530 - MOHCCN Phase 2</v>
      </c>
      <c r="F8" t="s">
        <v>50</v>
      </c>
      <c r="G8" s="58">
        <v>0.12</v>
      </c>
    </row>
    <row r="9" spans="1:7">
      <c r="A9" s="7">
        <v>520</v>
      </c>
      <c r="B9" t="s">
        <v>51</v>
      </c>
      <c r="C9" t="str">
        <f t="shared" si="0"/>
        <v>520 - Digital Health and Discovery Platform (DHDP)</v>
      </c>
      <c r="F9" t="s">
        <v>52</v>
      </c>
      <c r="G9" s="58">
        <v>0.13</v>
      </c>
    </row>
    <row r="10" spans="1:7">
      <c r="F10" t="s">
        <v>53</v>
      </c>
      <c r="G10" s="75">
        <v>0.14974999999999999</v>
      </c>
    </row>
    <row r="11" spans="1:7">
      <c r="F11" t="s">
        <v>54</v>
      </c>
      <c r="G11" s="58">
        <v>0.15</v>
      </c>
    </row>
    <row r="12" spans="1:7">
      <c r="A12" t="s">
        <v>55</v>
      </c>
      <c r="F12" t="s">
        <v>56</v>
      </c>
      <c r="G12" s="58">
        <v>0.15</v>
      </c>
    </row>
    <row r="13" spans="1:7">
      <c r="A13" t="s">
        <v>57</v>
      </c>
      <c r="F13" t="s">
        <v>58</v>
      </c>
      <c r="G13" s="58">
        <v>0.15</v>
      </c>
    </row>
    <row r="14" spans="1:7">
      <c r="A14" t="s">
        <v>59</v>
      </c>
      <c r="F14" t="s">
        <v>60</v>
      </c>
      <c r="G14" s="58">
        <v>0.15</v>
      </c>
    </row>
    <row r="15" spans="1:7">
      <c r="A15" t="s">
        <v>61</v>
      </c>
    </row>
    <row r="16" spans="1:7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586F2-509B-4DD8-BED8-D11347C31511}">
  <sheetPr codeName="Sheet4">
    <tabColor rgb="FF92D050"/>
  </sheetPr>
  <dimension ref="B1:F19"/>
  <sheetViews>
    <sheetView workbookViewId="0">
      <selection activeCell="G26" sqref="G26"/>
    </sheetView>
  </sheetViews>
  <sheetFormatPr defaultRowHeight="15"/>
  <cols>
    <col min="1" max="1" width="2.5703125" bestFit="1" customWidth="1"/>
    <col min="2" max="2" width="26.7109375" customWidth="1"/>
    <col min="3" max="3" width="25.28515625" bestFit="1" customWidth="1"/>
    <col min="5" max="5" width="9.42578125" bestFit="1" customWidth="1"/>
    <col min="6" max="6" width="8.7109375" bestFit="1" customWidth="1"/>
    <col min="8" max="8" width="11" bestFit="1" customWidth="1"/>
    <col min="11" max="11" width="16.140625" bestFit="1" customWidth="1"/>
    <col min="14" max="14" width="38.85546875" bestFit="1" customWidth="1"/>
  </cols>
  <sheetData>
    <row r="1" spans="2:6" ht="18.75">
      <c r="B1" s="56" t="s">
        <v>67</v>
      </c>
    </row>
    <row r="3" spans="2:6" ht="45">
      <c r="B3" s="55" t="s">
        <v>68</v>
      </c>
      <c r="C3" s="28"/>
      <c r="D3" s="29"/>
      <c r="E3" s="30"/>
      <c r="F3" s="30"/>
    </row>
    <row r="4" spans="2:6" ht="45">
      <c r="B4" s="55" t="s">
        <v>69</v>
      </c>
      <c r="C4" s="31"/>
      <c r="D4" s="29"/>
      <c r="E4" s="30"/>
      <c r="F4" s="30"/>
    </row>
    <row r="5" spans="2:6">
      <c r="B5" s="32" t="s">
        <v>70</v>
      </c>
      <c r="C5" s="31"/>
      <c r="D5" s="29"/>
      <c r="E5" s="30"/>
      <c r="F5" s="30"/>
    </row>
    <row r="6" spans="2:6">
      <c r="B6" s="32" t="s">
        <v>71</v>
      </c>
      <c r="C6" s="31"/>
      <c r="D6" s="29"/>
      <c r="E6" s="30"/>
      <c r="F6" s="30"/>
    </row>
    <row r="7" spans="2:6">
      <c r="B7" s="32" t="s">
        <v>72</v>
      </c>
      <c r="C7" s="31"/>
      <c r="D7" s="29"/>
      <c r="E7" s="30"/>
      <c r="F7" s="30"/>
    </row>
    <row r="8" spans="2:6" ht="15.75" thickBot="1">
      <c r="E8" s="33"/>
    </row>
    <row r="9" spans="2:6">
      <c r="B9" s="52" t="s">
        <v>73</v>
      </c>
      <c r="C9" s="53"/>
      <c r="D9" s="53"/>
      <c r="E9" s="54"/>
    </row>
    <row r="10" spans="2:6">
      <c r="B10" s="34" t="s">
        <v>74</v>
      </c>
      <c r="C10" s="35" t="s">
        <v>75</v>
      </c>
      <c r="D10" s="35" t="s">
        <v>76</v>
      </c>
      <c r="E10" s="36" t="s">
        <v>77</v>
      </c>
    </row>
    <row r="11" spans="2:6">
      <c r="B11" s="37" t="s">
        <v>78</v>
      </c>
      <c r="C11" s="38">
        <f>+$C$3</f>
        <v>0</v>
      </c>
      <c r="D11" s="38">
        <v>1</v>
      </c>
      <c r="E11" s="39">
        <f>+C11*D11</f>
        <v>0</v>
      </c>
    </row>
    <row r="12" spans="2:6">
      <c r="B12" s="40" t="s">
        <v>79</v>
      </c>
      <c r="C12" s="41">
        <f>+$C$4</f>
        <v>0</v>
      </c>
      <c r="D12" s="41">
        <v>1</v>
      </c>
      <c r="E12" s="42">
        <f>+C12*D12</f>
        <v>0</v>
      </c>
    </row>
    <row r="13" spans="2:6">
      <c r="B13" s="37" t="s">
        <v>80</v>
      </c>
      <c r="C13" s="38">
        <f>+$C$3</f>
        <v>0</v>
      </c>
      <c r="D13" s="38" t="str">
        <f>IFERROR($C$6/($C$3+$C$4),"-")</f>
        <v>-</v>
      </c>
      <c r="E13" s="39" t="str">
        <f>IFERROR(C13*D13,"-")</f>
        <v>-</v>
      </c>
    </row>
    <row r="14" spans="2:6">
      <c r="B14" s="40" t="s">
        <v>81</v>
      </c>
      <c r="C14" s="41">
        <f>+$C$4</f>
        <v>0</v>
      </c>
      <c r="D14" s="41" t="str">
        <f>IFERROR(IF($C$7="",$C$6/($C$4+$C$3),$C$7/$C$4+0.05),"-")</f>
        <v>-</v>
      </c>
      <c r="E14" s="42" t="str">
        <f>IFERROR(C14*D14,"-")</f>
        <v>-</v>
      </c>
    </row>
    <row r="15" spans="2:6">
      <c r="B15" s="37" t="s">
        <v>82</v>
      </c>
      <c r="C15" s="38">
        <f>+$C$3</f>
        <v>0</v>
      </c>
      <c r="D15" s="38" t="str">
        <f>IFERROR($C$5/($C$3+$C$4),"-")</f>
        <v>-</v>
      </c>
      <c r="E15" s="39" t="str">
        <f>IFERROR(C15*D15,"-")</f>
        <v>-</v>
      </c>
    </row>
    <row r="16" spans="2:6">
      <c r="B16" s="43" t="s">
        <v>83</v>
      </c>
      <c r="C16" s="44">
        <f>+$C$4</f>
        <v>0</v>
      </c>
      <c r="D16" s="44" t="str">
        <f>IFERROR($C$5/($C$3+$C$4),"-")</f>
        <v>-</v>
      </c>
      <c r="E16" s="45" t="str">
        <f>IFERROR(C16*D16,"-")</f>
        <v>-</v>
      </c>
    </row>
    <row r="17" spans="2:5" ht="15.75" thickBot="1">
      <c r="B17" s="46" t="s">
        <v>84</v>
      </c>
      <c r="C17" s="47"/>
      <c r="D17" s="47"/>
      <c r="E17" s="48">
        <f>SUM(E11:E16)</f>
        <v>0</v>
      </c>
    </row>
    <row r="18" spans="2:5">
      <c r="D18" s="49" t="s">
        <v>78</v>
      </c>
      <c r="E18" s="50" t="str">
        <f>IFERROR(E11+E13+E15,"-")</f>
        <v>-</v>
      </c>
    </row>
    <row r="19" spans="2:5">
      <c r="D19" t="s">
        <v>79</v>
      </c>
      <c r="E19" s="51" t="str">
        <f>IFERROR(E17-E18,"-")</f>
        <v>-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139DDA57FE9640A417B3F7BCBAEB3E" ma:contentTypeVersion="13" ma:contentTypeDescription="Create a new document." ma:contentTypeScope="" ma:versionID="5710d5ff66437c7ba8c7d58d359ecc38">
  <xsd:schema xmlns:xsd="http://www.w3.org/2001/XMLSchema" xmlns:xs="http://www.w3.org/2001/XMLSchema" xmlns:p="http://schemas.microsoft.com/office/2006/metadata/properties" xmlns:ns2="91878796-9dda-44ce-8977-d313cc87dcf1" xmlns:ns3="637e4b82-fafa-4cd0-8fad-f6fe8f730fe9" targetNamespace="http://schemas.microsoft.com/office/2006/metadata/properties" ma:root="true" ma:fieldsID="4fea853dc5d509793d3751d14c3ae878" ns2:_="" ns3:_="">
    <xsd:import namespace="91878796-9dda-44ce-8977-d313cc87dcf1"/>
    <xsd:import namespace="637e4b82-fafa-4cd0-8fad-f6fe8f730f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78796-9dda-44ce-8977-d313cc87dc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eb9eabf-b3d4-4d2f-af3b-a6efbf6888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7e4b82-fafa-4cd0-8fad-f6fe8f730f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758d19-283d-431d-9fa8-e50558704eeb}" ma:internalName="TaxCatchAll" ma:showField="CatchAllData" ma:web="637e4b82-fafa-4cd0-8fad-f6fe8f730f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878796-9dda-44ce-8977-d313cc87dcf1">
      <Terms xmlns="http://schemas.microsoft.com/office/infopath/2007/PartnerControls"/>
    </lcf76f155ced4ddcb4097134ff3c332f>
    <TaxCatchAll xmlns="637e4b82-fafa-4cd0-8fad-f6fe8f730fe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A6D5C5-9F04-45D4-AD6B-3B2771A0DCA8}"/>
</file>

<file path=customXml/itemProps2.xml><?xml version="1.0" encoding="utf-8"?>
<ds:datastoreItem xmlns:ds="http://schemas.openxmlformats.org/officeDocument/2006/customXml" ds:itemID="{B58437E2-7D44-4C50-ABF6-1839314FE43D}"/>
</file>

<file path=customXml/itemProps3.xml><?xml version="1.0" encoding="utf-8"?>
<ds:datastoreItem xmlns:ds="http://schemas.openxmlformats.org/officeDocument/2006/customXml" ds:itemID="{D858CAFA-D4CC-4565-95CB-6C851045FB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</dc:creator>
  <cp:keywords/>
  <dc:description/>
  <cp:lastModifiedBy/>
  <cp:revision/>
  <dcterms:created xsi:type="dcterms:W3CDTF">2017-05-30T21:29:05Z</dcterms:created>
  <dcterms:modified xsi:type="dcterms:W3CDTF">2026-10-06T16:51:22Z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0x01010079139DDA57FE9640A417B3F7BCBAEB3E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